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M:\Current Clients\Benefits Trust\Client Resources\Restaurant Franchisee\Worksheet\"/>
    </mc:Choice>
  </mc:AlternateContent>
  <xr:revisionPtr revIDLastSave="0" documentId="13_ncr:1_{EF06E965-B64F-4B2D-8515-59B1B41AB8A7}" xr6:coauthVersionLast="47" xr6:coauthVersionMax="47" xr10:uidLastSave="{00000000-0000-0000-0000-000000000000}"/>
  <bookViews>
    <workbookView xWindow="-28920" yWindow="3150" windowWidth="29040" windowHeight="15840" xr2:uid="{00000000-000D-0000-FFFF-FFFF00000000}"/>
  </bookViews>
  <sheets>
    <sheet name="Restaurant Franchisee Worksheet" sheetId="1" r:id="rId1"/>
  </sheets>
  <definedNames>
    <definedName name="_xlnm.Print_Area" localSheetId="0">'Restaurant Franchisee Worksheet'!$B$2:$I$79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42" i="1"/>
  <c r="G39" i="1"/>
  <c r="G32" i="1"/>
  <c r="G29" i="1"/>
  <c r="F42" i="1"/>
  <c r="F39" i="1"/>
  <c r="F32" i="1"/>
  <c r="F29" i="1"/>
  <c r="F56" i="1"/>
  <c r="F55" i="1"/>
  <c r="G23" i="1"/>
  <c r="G22" i="1"/>
  <c r="F23" i="1"/>
  <c r="F22" i="1"/>
  <c r="D75" i="1"/>
  <c r="D74" i="1"/>
  <c r="D73" i="1"/>
  <c r="G44" i="1"/>
  <c r="F44" i="1"/>
  <c r="G43" i="1"/>
  <c r="F43" i="1"/>
  <c r="G41" i="1"/>
  <c r="F41" i="1"/>
  <c r="G40" i="1"/>
  <c r="F40" i="1"/>
  <c r="G34" i="1"/>
  <c r="G33" i="1"/>
  <c r="G31" i="1"/>
  <c r="G30" i="1"/>
  <c r="F34" i="1"/>
  <c r="F33" i="1"/>
  <c r="F31" i="1"/>
  <c r="F30" i="1"/>
  <c r="I29" i="1" l="1"/>
  <c r="I42" i="1"/>
  <c r="I32" i="1"/>
  <c r="I39" i="1"/>
  <c r="I43" i="1"/>
  <c r="I40" i="1"/>
  <c r="I44" i="1"/>
  <c r="I41" i="1"/>
  <c r="I30" i="1"/>
  <c r="I34" i="1"/>
  <c r="I33" i="1"/>
  <c r="I31" i="1"/>
  <c r="I24" i="1"/>
  <c r="I23" i="1"/>
  <c r="I22" i="1"/>
  <c r="I35" i="1" l="1"/>
  <c r="I45" i="1"/>
  <c r="I25" i="1"/>
  <c r="D56" i="1"/>
  <c r="I56" i="1" s="1"/>
  <c r="D55" i="1"/>
  <c r="I55" i="1" s="1"/>
  <c r="I47" i="1" l="1"/>
  <c r="I67" i="1" s="1"/>
  <c r="I57" i="1"/>
  <c r="I59" i="1" s="1"/>
  <c r="I74" i="1" l="1"/>
  <c r="I61" i="1"/>
  <c r="I73" i="1" s="1"/>
  <c r="I75" i="1" s="1"/>
  <c r="I68" i="1" l="1"/>
  <c r="I69" i="1" s="1"/>
  <c r="I77" i="1" s="1"/>
</calcChain>
</file>

<file path=xl/sharedStrings.xml><?xml version="1.0" encoding="utf-8"?>
<sst xmlns="http://schemas.openxmlformats.org/spreadsheetml/2006/main" count="157" uniqueCount="94">
  <si>
    <t>A</t>
  </si>
  <si>
    <t>B</t>
  </si>
  <si>
    <t>D</t>
  </si>
  <si>
    <t>Monthly Rate</t>
  </si>
  <si>
    <t># Employees</t>
  </si>
  <si>
    <t>= Monthly Premium</t>
  </si>
  <si>
    <t>x</t>
  </si>
  <si>
    <t>=</t>
  </si>
  <si>
    <t>Please make your deposit cheque payable to The Benefits Trust.</t>
  </si>
  <si>
    <t>Total Monthly Contributions (excluding taxes)</t>
  </si>
  <si>
    <t>Premium Tax</t>
  </si>
  <si>
    <t>Provincial Insurance Tax</t>
  </si>
  <si>
    <t>HST</t>
  </si>
  <si>
    <t>Total Monthly Contributions Including Taxes</t>
  </si>
  <si>
    <t># Owners</t>
  </si>
  <si>
    <t>Monthly amount</t>
  </si>
  <si>
    <t>Monthly Contribution</t>
  </si>
  <si>
    <t>Annual HSA amount</t>
  </si>
  <si>
    <t>Premium Calculation Worksheet</t>
  </si>
  <si>
    <t>Single</t>
  </si>
  <si>
    <t>Family</t>
  </si>
  <si>
    <t xml:space="preserve">Health Care Spending Accounts for Employees: </t>
  </si>
  <si>
    <t>Name of Business:</t>
  </si>
  <si>
    <t>B: Monthly Healthcare Spending Account Contributions (Including Admin Fees):</t>
  </si>
  <si>
    <t>Calculating the Taxes</t>
  </si>
  <si>
    <t>Calculating the Deposit</t>
  </si>
  <si>
    <t>(Administration fee is added on top of your HSA contributions)</t>
  </si>
  <si>
    <t>Owners covering only themselves</t>
  </si>
  <si>
    <t>Owners also covering their family</t>
  </si>
  <si>
    <t>Life Insurance ($25,000)</t>
  </si>
  <si>
    <t>DEPOSIT &amp; TAXES</t>
  </si>
  <si>
    <t>Silver</t>
  </si>
  <si>
    <t>Gold</t>
  </si>
  <si>
    <t>SECTION A: MANDATORY COVERAGE</t>
  </si>
  <si>
    <t>Employees covering only themselves</t>
  </si>
  <si>
    <t>Employees also covering their family</t>
  </si>
  <si>
    <t>SECTION B: OPTIONAL COVERAGE (Healthcare Spending Accounts)</t>
  </si>
  <si>
    <t>Owners</t>
  </si>
  <si>
    <t>Employees</t>
  </si>
  <si>
    <t># Covered</t>
  </si>
  <si>
    <t>Accidental Death &amp; Dismemberment ($25,000)</t>
  </si>
  <si>
    <t xml:space="preserve">Life Insurance, Accidental Death &amp; Dismemberment, Dependent Life </t>
  </si>
  <si>
    <t>Extended Healthcare</t>
  </si>
  <si>
    <t>Single - Silver Package</t>
  </si>
  <si>
    <t>Single - Gold Package</t>
  </si>
  <si>
    <t>Family - Silver Package</t>
  </si>
  <si>
    <t>Family - Gold Package</t>
  </si>
  <si>
    <t>Dental</t>
  </si>
  <si>
    <t>Subtotal</t>
  </si>
  <si>
    <t>Total Premium per Month (Before Taxes):</t>
  </si>
  <si>
    <t>Enter Number of Owners Covered</t>
  </si>
  <si>
    <t>Enter Number of Employees Covered</t>
  </si>
  <si>
    <t>Total Premiums Per Month</t>
  </si>
  <si>
    <t>Total Healthcare Spending Account Contribution per Month</t>
  </si>
  <si>
    <t>(A + B)</t>
  </si>
  <si>
    <t>BC</t>
  </si>
  <si>
    <t>ON</t>
  </si>
  <si>
    <t>ProvID</t>
  </si>
  <si>
    <t>Province</t>
  </si>
  <si>
    <t>PST</t>
  </si>
  <si>
    <t>Prem Tax</t>
  </si>
  <si>
    <t>Alberta</t>
  </si>
  <si>
    <t>AB</t>
  </si>
  <si>
    <t>British Columbia</t>
  </si>
  <si>
    <t>Manitoba</t>
  </si>
  <si>
    <t>MB</t>
  </si>
  <si>
    <t>NB</t>
  </si>
  <si>
    <t>New Brunswick</t>
  </si>
  <si>
    <t>Newfoundland</t>
  </si>
  <si>
    <t>NL</t>
  </si>
  <si>
    <t>NWT</t>
  </si>
  <si>
    <t>North West Territories</t>
  </si>
  <si>
    <t>Nova Scotia</t>
  </si>
  <si>
    <t>NS</t>
  </si>
  <si>
    <t>Ontario</t>
  </si>
  <si>
    <t>P.E.I.</t>
  </si>
  <si>
    <t>PE</t>
  </si>
  <si>
    <t>QC</t>
  </si>
  <si>
    <t>Quebec</t>
  </si>
  <si>
    <t>Saskatchewan</t>
  </si>
  <si>
    <t>SK</t>
  </si>
  <si>
    <t>Yukon Territory</t>
  </si>
  <si>
    <t>YK</t>
  </si>
  <si>
    <t>GST/HST</t>
  </si>
  <si>
    <t>Administration Fee (15%)</t>
  </si>
  <si>
    <t xml:space="preserve">      Total per Month</t>
  </si>
  <si>
    <t>Choose Province:</t>
  </si>
  <si>
    <t>Please ensure you have selected your Province at the top</t>
  </si>
  <si>
    <t>Restaurant Franchisee Benefits Plan</t>
  </si>
  <si>
    <t>Bronze</t>
  </si>
  <si>
    <t>Single - Bronze Package</t>
  </si>
  <si>
    <t>Family - Bronze Package</t>
  </si>
  <si>
    <t>(Prices valid from January 1, 2022 until December 31, 2022)</t>
  </si>
  <si>
    <t>Dependant Life ($5,000/$10,000 - Family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</si>
</sst>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  <numFmt numFmtId="167" formatCode="0.0%"/>
  </numFmts>
  <fonts count="21" x14ac:knownFonts="1">
    <font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0"/>
      <color indexed="10"/>
      <name val="Tahoma"/>
      <family val="2"/>
    </font>
    <font>
      <i/>
      <sz val="8"/>
      <name val="Tahoma"/>
      <family val="2"/>
    </font>
    <font>
      <b/>
      <sz val="10"/>
      <color theme="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theme="5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Border="1"/>
    <xf numFmtId="165" fontId="8" fillId="0" borderId="0" xfId="0" applyNumberFormat="1" applyFont="1" applyBorder="1"/>
    <xf numFmtId="0" fontId="11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166" fontId="12" fillId="0" borderId="0" xfId="1" applyNumberFormat="1" applyFont="1"/>
    <xf numFmtId="0" fontId="13" fillId="0" borderId="0" xfId="0" applyFont="1" applyAlignment="1">
      <alignment horizontal="left"/>
    </xf>
    <xf numFmtId="166" fontId="7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4" fontId="7" fillId="0" borderId="0" xfId="0" applyNumberFormat="1" applyFont="1" applyBorder="1" applyAlignment="1">
      <alignment horizontal="right"/>
    </xf>
    <xf numFmtId="0" fontId="7" fillId="0" borderId="0" xfId="0" applyFont="1" applyProtection="1"/>
    <xf numFmtId="44" fontId="7" fillId="0" borderId="0" xfId="1" applyNumberFormat="1" applyFont="1" applyProtection="1"/>
    <xf numFmtId="1" fontId="7" fillId="0" borderId="0" xfId="1" applyNumberFormat="1" applyFont="1" applyFill="1" applyBorder="1" applyAlignment="1" applyProtection="1">
      <alignment horizontal="center"/>
    </xf>
    <xf numFmtId="44" fontId="7" fillId="0" borderId="0" xfId="1" quotePrefix="1" applyNumberFormat="1" applyFont="1" applyAlignment="1" applyProtection="1">
      <alignment horizontal="center"/>
    </xf>
    <xf numFmtId="166" fontId="7" fillId="0" borderId="0" xfId="1" applyNumberFormat="1" applyFont="1" applyProtection="1"/>
    <xf numFmtId="44" fontId="8" fillId="0" borderId="0" xfId="1" applyNumberFormat="1" applyFont="1" applyAlignment="1" applyProtection="1">
      <alignment horizontal="right"/>
    </xf>
    <xf numFmtId="165" fontId="8" fillId="0" borderId="0" xfId="0" applyNumberFormat="1" applyFont="1" applyBorder="1" applyProtection="1"/>
    <xf numFmtId="3" fontId="7" fillId="0" borderId="0" xfId="0" applyNumberFormat="1" applyFont="1" applyProtection="1"/>
    <xf numFmtId="0" fontId="7" fillId="0" borderId="0" xfId="0" applyFont="1" applyBorder="1" applyProtection="1"/>
    <xf numFmtId="0" fontId="12" fillId="0" borderId="0" xfId="0" applyFont="1" applyProtection="1"/>
    <xf numFmtId="166" fontId="12" fillId="0" borderId="0" xfId="1" applyNumberFormat="1" applyFont="1" applyProtection="1"/>
    <xf numFmtId="0" fontId="8" fillId="0" borderId="0" xfId="0" applyFont="1" applyBorder="1"/>
    <xf numFmtId="0" fontId="14" fillId="0" borderId="0" xfId="0" applyFont="1"/>
    <xf numFmtId="4" fontId="7" fillId="0" borderId="4" xfId="0" applyNumberFormat="1" applyFont="1" applyBorder="1" applyAlignment="1">
      <alignment horizontal="right"/>
    </xf>
    <xf numFmtId="44" fontId="9" fillId="0" borderId="0" xfId="1" applyNumberFormat="1" applyFont="1"/>
    <xf numFmtId="0" fontId="9" fillId="0" borderId="0" xfId="0" applyFont="1" applyAlignment="1">
      <alignment horizontal="center"/>
    </xf>
    <xf numFmtId="2" fontId="9" fillId="0" borderId="0" xfId="0" applyNumberFormat="1" applyFont="1"/>
    <xf numFmtId="44" fontId="9" fillId="0" borderId="0" xfId="1" quotePrefix="1" applyNumberFormat="1" applyFont="1" applyAlignment="1">
      <alignment horizontal="center"/>
    </xf>
    <xf numFmtId="166" fontId="9" fillId="0" borderId="0" xfId="1" applyNumberFormat="1" applyFont="1"/>
    <xf numFmtId="166" fontId="9" fillId="0" borderId="0" xfId="1" applyNumberFormat="1" applyFont="1" applyAlignment="1">
      <alignment horizontal="left"/>
    </xf>
    <xf numFmtId="44" fontId="9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44" fontId="10" fillId="0" borderId="0" xfId="1" applyNumberFormat="1" applyFont="1" applyAlignment="1">
      <alignment horizontal="left"/>
    </xf>
    <xf numFmtId="44" fontId="10" fillId="0" borderId="0" xfId="1" applyNumberFormat="1" applyFont="1" applyAlignment="1">
      <alignment horizontal="right"/>
    </xf>
    <xf numFmtId="0" fontId="7" fillId="0" borderId="0" xfId="0" applyFont="1" applyFill="1"/>
    <xf numFmtId="0" fontId="16" fillId="0" borderId="0" xfId="0" applyFont="1" applyFill="1" applyAlignment="1">
      <alignment horizontal="center" vertical="center"/>
    </xf>
    <xf numFmtId="0" fontId="15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8" fontId="7" fillId="0" borderId="0" xfId="0" applyNumberFormat="1" applyFont="1"/>
    <xf numFmtId="4" fontId="9" fillId="0" borderId="0" xfId="0" applyNumberFormat="1" applyFont="1" applyBorder="1" applyAlignment="1"/>
    <xf numFmtId="165" fontId="7" fillId="0" borderId="4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44" fontId="7" fillId="0" borderId="0" xfId="1" applyNumberFormat="1" applyFont="1" applyAlignment="1" applyProtection="1">
      <alignment horizontal="center"/>
    </xf>
    <xf numFmtId="1" fontId="7" fillId="0" borderId="3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44" fontId="7" fillId="0" borderId="0" xfId="1" quotePrefix="1" applyNumberFormat="1" applyFont="1" applyAlignment="1">
      <alignment horizontal="left"/>
    </xf>
    <xf numFmtId="44" fontId="7" fillId="0" borderId="0" xfId="1" applyNumberFormat="1" applyFont="1"/>
    <xf numFmtId="44" fontId="7" fillId="0" borderId="0" xfId="1" quotePrefix="1" applyNumberFormat="1" applyFont="1" applyAlignment="1">
      <alignment horizontal="center"/>
    </xf>
    <xf numFmtId="0" fontId="15" fillId="0" borderId="0" xfId="0" applyFont="1"/>
    <xf numFmtId="165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17" fillId="0" borderId="0" xfId="0" applyFont="1"/>
    <xf numFmtId="44" fontId="8" fillId="0" borderId="0" xfId="1" quotePrefix="1" applyNumberFormat="1" applyFont="1" applyAlignment="1" applyProtection="1">
      <alignment horizontal="center"/>
    </xf>
    <xf numFmtId="0" fontId="8" fillId="5" borderId="0" xfId="0" applyFont="1" applyFill="1"/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8" fillId="5" borderId="0" xfId="0" applyFont="1" applyFill="1" applyAlignment="1">
      <alignment horizontal="right"/>
    </xf>
    <xf numFmtId="0" fontId="7" fillId="5" borderId="0" xfId="0" applyFont="1" applyFill="1" applyAlignment="1">
      <alignment horizontal="center" vertical="center"/>
    </xf>
    <xf numFmtId="0" fontId="7" fillId="0" borderId="0" xfId="0" applyNumberFormat="1" applyFont="1" applyAlignment="1" applyProtection="1">
      <alignment horizontal="center"/>
    </xf>
    <xf numFmtId="0" fontId="19" fillId="6" borderId="9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vertical="center" wrapText="1"/>
    </xf>
    <xf numFmtId="0" fontId="18" fillId="0" borderId="10" xfId="0" applyNumberFormat="1" applyFont="1" applyFill="1" applyBorder="1" applyAlignment="1" applyProtection="1">
      <alignment horizontal="right" vertical="center" wrapText="1"/>
    </xf>
    <xf numFmtId="167" fontId="7" fillId="0" borderId="0" xfId="0" applyNumberFormat="1" applyFont="1"/>
    <xf numFmtId="0" fontId="8" fillId="0" borderId="0" xfId="0" applyFont="1" applyFill="1" applyAlignment="1">
      <alignment horizontal="right" vertical="center"/>
    </xf>
    <xf numFmtId="165" fontId="7" fillId="0" borderId="0" xfId="0" applyNumberFormat="1" applyFont="1" applyBorder="1"/>
    <xf numFmtId="0" fontId="20" fillId="0" borderId="0" xfId="0" applyFont="1"/>
    <xf numFmtId="1" fontId="7" fillId="0" borderId="0" xfId="0" applyNumberFormat="1" applyFont="1" applyAlignment="1" applyProtection="1">
      <alignment horizontal="center"/>
    </xf>
    <xf numFmtId="0" fontId="17" fillId="0" borderId="0" xfId="0" applyFont="1" applyFill="1"/>
    <xf numFmtId="8" fontId="7" fillId="0" borderId="0" xfId="0" applyNumberFormat="1" applyFont="1" applyFill="1"/>
    <xf numFmtId="0" fontId="7" fillId="0" borderId="0" xfId="0" applyNumberFormat="1" applyFont="1" applyFill="1" applyAlignment="1" applyProtection="1">
      <alignment horizontal="center"/>
    </xf>
    <xf numFmtId="44" fontId="7" fillId="0" borderId="0" xfId="1" quotePrefix="1" applyNumberFormat="1" applyFont="1" applyFill="1" applyAlignment="1" applyProtection="1">
      <alignment horizontal="center"/>
    </xf>
    <xf numFmtId="165" fontId="7" fillId="0" borderId="4" xfId="0" applyNumberFormat="1" applyFont="1" applyFill="1" applyBorder="1"/>
    <xf numFmtId="3" fontId="9" fillId="0" borderId="3" xfId="1" applyNumberFormat="1" applyFont="1" applyFill="1" applyBorder="1" applyAlignment="1" applyProtection="1">
      <protection locked="0"/>
    </xf>
    <xf numFmtId="1" fontId="7" fillId="0" borderId="0" xfId="0" applyNumberFormat="1" applyFont="1" applyFill="1" applyAlignment="1" applyProtection="1">
      <alignment horizontal="center"/>
    </xf>
    <xf numFmtId="0" fontId="1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" fontId="9" fillId="0" borderId="6" xfId="1" applyNumberFormat="1" applyFont="1" applyFill="1" applyBorder="1" applyAlignment="1" applyProtection="1">
      <alignment horizontal="left"/>
      <protection locked="0"/>
    </xf>
    <xf numFmtId="4" fontId="9" fillId="0" borderId="8" xfId="1" applyNumberFormat="1" applyFont="1" applyFill="1" applyBorder="1" applyAlignment="1" applyProtection="1">
      <alignment horizontal="left"/>
      <protection locked="0"/>
    </xf>
    <xf numFmtId="4" fontId="9" fillId="0" borderId="7" xfId="1" applyNumberFormat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220748</xdr:colOff>
      <xdr:row>0</xdr:row>
      <xdr:rowOff>148978</xdr:rowOff>
    </xdr:from>
    <xdr:to>
      <xdr:col>9</xdr:col>
      <xdr:colOff>1359</xdr:colOff>
      <xdr:row>3</xdr:row>
      <xdr:rowOff>154074</xdr:rowOff>
    </xdr:to>
    <xdr:pic>
      <xdr:nvPicPr>
        <xdr:cNvPr id="1100" name="Picture 1" descr="Benefits Trust logo_CMYK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755" y="148978"/>
          <a:ext cx="2332418" cy="573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9"/>
  <sheetViews>
    <sheetView showGridLines="0" tabSelected="1" topLeftCell="B1" zoomScale="142" zoomScaleNormal="142" workbookViewId="0">
      <selection activeCell="D5" sqref="D5:F5"/>
    </sheetView>
  </sheetViews>
  <sheetFormatPr defaultColWidth="9.19921875" defaultRowHeight="12.75" x14ac:dyDescent="0.35"/>
  <cols>
    <col min="1" max="1" width="9.19921875" style="5" hidden="1" customWidth="1"/>
    <col min="2" max="2" width="11.19921875" style="5" customWidth="1"/>
    <col min="3" max="3" width="20.265625" style="5" customWidth="1"/>
    <col min="4" max="4" width="17.53125" style="5" customWidth="1"/>
    <col min="5" max="5" width="13.796875" style="5" customWidth="1"/>
    <col min="6" max="6" width="9.796875" style="5" customWidth="1"/>
    <col min="7" max="7" width="11.46484375" style="5" customWidth="1"/>
    <col min="8" max="8" width="6.53125" style="5" customWidth="1"/>
    <col min="9" max="9" width="18.46484375" style="5" customWidth="1"/>
    <col min="10" max="13" width="9.19921875" style="5"/>
    <col min="14" max="14" width="9.19921875" style="5" hidden="1" customWidth="1"/>
    <col min="15" max="15" width="21.19921875" style="5" hidden="1" customWidth="1"/>
    <col min="16" max="18" width="9.19921875" style="5" hidden="1" customWidth="1"/>
    <col min="19" max="16384" width="9.19921875" style="5"/>
  </cols>
  <sheetData>
    <row r="1" spans="2:19" s="1" customFormat="1" ht="15" x14ac:dyDescent="0.4">
      <c r="B1" s="100"/>
      <c r="C1" s="100"/>
      <c r="D1" s="100"/>
      <c r="E1" s="100"/>
      <c r="F1" s="100"/>
      <c r="G1" s="100"/>
      <c r="H1" s="100"/>
      <c r="I1" s="100"/>
    </row>
    <row r="2" spans="2:19" s="1" customFormat="1" ht="15" x14ac:dyDescent="0.4">
      <c r="B2" s="101" t="s">
        <v>88</v>
      </c>
      <c r="C2" s="101"/>
      <c r="D2" s="101"/>
      <c r="E2" s="101"/>
      <c r="F2" s="101"/>
      <c r="G2" s="101"/>
      <c r="H2" s="101"/>
      <c r="I2" s="101"/>
    </row>
    <row r="3" spans="2:19" s="1" customFormat="1" ht="15" x14ac:dyDescent="0.4">
      <c r="B3" s="13" t="s">
        <v>18</v>
      </c>
      <c r="C3" s="13"/>
      <c r="D3" s="13"/>
      <c r="E3" s="13"/>
      <c r="F3" s="13"/>
      <c r="G3" s="13"/>
      <c r="H3" s="13"/>
      <c r="I3" s="13"/>
      <c r="N3" s="82" t="s">
        <v>57</v>
      </c>
      <c r="O3" s="82" t="s">
        <v>58</v>
      </c>
      <c r="P3" s="82" t="s">
        <v>83</v>
      </c>
      <c r="Q3" s="82" t="s">
        <v>59</v>
      </c>
      <c r="R3" s="82" t="s">
        <v>60</v>
      </c>
    </row>
    <row r="4" spans="2:19" ht="14.65" thickBot="1" x14ac:dyDescent="0.4">
      <c r="B4" s="2"/>
      <c r="C4" s="3"/>
      <c r="D4" s="3"/>
      <c r="E4" s="3"/>
      <c r="F4" s="4"/>
      <c r="N4" s="83" t="s">
        <v>62</v>
      </c>
      <c r="O4" s="83" t="s">
        <v>61</v>
      </c>
      <c r="P4" s="84">
        <v>0.05</v>
      </c>
      <c r="Q4" s="84">
        <v>0</v>
      </c>
      <c r="R4" s="84">
        <v>0</v>
      </c>
    </row>
    <row r="5" spans="2:19" ht="17.649999999999999" customHeight="1" thickTop="1" thickBot="1" x14ac:dyDescent="0.4">
      <c r="B5" s="56" t="s">
        <v>22</v>
      </c>
      <c r="D5" s="104"/>
      <c r="E5" s="105"/>
      <c r="F5" s="106"/>
      <c r="H5" s="86" t="s">
        <v>86</v>
      </c>
      <c r="I5" s="63" t="s">
        <v>56</v>
      </c>
      <c r="N5" s="83" t="s">
        <v>55</v>
      </c>
      <c r="O5" s="83" t="s">
        <v>63</v>
      </c>
      <c r="P5" s="84">
        <v>0.05</v>
      </c>
      <c r="Q5" s="84">
        <v>0</v>
      </c>
      <c r="R5" s="84">
        <v>0</v>
      </c>
    </row>
    <row r="6" spans="2:19" ht="14.65" thickTop="1" x14ac:dyDescent="0.35">
      <c r="B6" s="2"/>
      <c r="C6" s="3"/>
      <c r="D6" s="3"/>
      <c r="E6" s="3"/>
      <c r="F6" s="6"/>
      <c r="N6" s="83" t="s">
        <v>65</v>
      </c>
      <c r="O6" s="83" t="s">
        <v>64</v>
      </c>
      <c r="P6" s="84">
        <v>0.05</v>
      </c>
      <c r="Q6" s="84">
        <v>7.0000000000000007E-2</v>
      </c>
      <c r="R6" s="84">
        <v>0</v>
      </c>
    </row>
    <row r="7" spans="2:19" ht="22.9" customHeight="1" x14ac:dyDescent="0.35">
      <c r="B7" s="102" t="s">
        <v>33</v>
      </c>
      <c r="C7" s="102"/>
      <c r="D7" s="102"/>
      <c r="E7" s="102"/>
      <c r="F7" s="102"/>
      <c r="G7" s="102"/>
      <c r="H7" s="102"/>
      <c r="I7" s="102"/>
      <c r="N7" s="83" t="s">
        <v>66</v>
      </c>
      <c r="O7" s="83" t="s">
        <v>67</v>
      </c>
      <c r="P7" s="84">
        <v>0.05</v>
      </c>
      <c r="Q7" s="84">
        <v>0</v>
      </c>
      <c r="R7" s="84">
        <v>0</v>
      </c>
    </row>
    <row r="8" spans="2:19" s="52" customFormat="1" ht="16.149999999999999" customHeight="1" x14ac:dyDescent="0.35">
      <c r="B8" s="53"/>
      <c r="C8" s="53"/>
      <c r="D8" s="53"/>
      <c r="E8" s="53"/>
      <c r="F8" s="64"/>
      <c r="G8" s="64"/>
      <c r="H8" s="64"/>
      <c r="I8" s="64"/>
      <c r="N8" s="83" t="s">
        <v>69</v>
      </c>
      <c r="O8" s="83" t="s">
        <v>68</v>
      </c>
      <c r="P8" s="84">
        <v>0.15</v>
      </c>
      <c r="Q8" s="84">
        <v>0</v>
      </c>
      <c r="R8" s="84">
        <v>0.05</v>
      </c>
    </row>
    <row r="9" spans="2:19" s="52" customFormat="1" ht="16.149999999999999" customHeight="1" x14ac:dyDescent="0.35">
      <c r="B9" s="72" t="s">
        <v>50</v>
      </c>
      <c r="C9" s="53"/>
      <c r="D9" s="53"/>
      <c r="E9" s="53"/>
      <c r="F9" s="64"/>
      <c r="G9" s="64"/>
      <c r="N9" s="83" t="s">
        <v>70</v>
      </c>
      <c r="O9" s="83" t="s">
        <v>71</v>
      </c>
      <c r="P9" s="84">
        <v>0.05</v>
      </c>
      <c r="Q9" s="84">
        <v>0</v>
      </c>
      <c r="R9" s="84">
        <v>0</v>
      </c>
    </row>
    <row r="10" spans="2:19" s="52" customFormat="1" ht="14.55" customHeight="1" thickBot="1" x14ac:dyDescent="0.4">
      <c r="B10" s="7"/>
      <c r="C10" s="66" t="s">
        <v>89</v>
      </c>
      <c r="D10" s="62" t="s">
        <v>31</v>
      </c>
      <c r="E10" s="66" t="s">
        <v>32</v>
      </c>
      <c r="F10" s="66"/>
      <c r="G10" s="65"/>
      <c r="H10" s="64"/>
      <c r="I10" s="3"/>
      <c r="N10" s="83" t="s">
        <v>73</v>
      </c>
      <c r="O10" s="83" t="s">
        <v>72</v>
      </c>
      <c r="P10" s="84">
        <v>0.05</v>
      </c>
      <c r="Q10" s="84">
        <v>0</v>
      </c>
      <c r="R10" s="84">
        <v>0</v>
      </c>
      <c r="S10" s="84"/>
    </row>
    <row r="11" spans="2:19" s="52" customFormat="1" ht="14.55" customHeight="1" thickTop="1" thickBot="1" x14ac:dyDescent="0.4">
      <c r="B11" s="5" t="s">
        <v>19</v>
      </c>
      <c r="C11" s="63"/>
      <c r="D11" s="63"/>
      <c r="E11" s="63"/>
      <c r="F11" s="19" t="s">
        <v>27</v>
      </c>
      <c r="G11" s="19"/>
      <c r="N11" s="83" t="s">
        <v>56</v>
      </c>
      <c r="O11" s="83" t="s">
        <v>74</v>
      </c>
      <c r="P11" s="84">
        <v>0.13</v>
      </c>
      <c r="Q11" s="84">
        <v>0.08</v>
      </c>
      <c r="R11" s="84">
        <v>0.02</v>
      </c>
      <c r="S11" s="84"/>
    </row>
    <row r="12" spans="2:19" s="52" customFormat="1" ht="14.55" customHeight="1" thickTop="1" thickBot="1" x14ac:dyDescent="0.4">
      <c r="B12" s="5" t="s">
        <v>20</v>
      </c>
      <c r="C12" s="63"/>
      <c r="D12" s="63"/>
      <c r="E12" s="63"/>
      <c r="F12" s="19" t="s">
        <v>28</v>
      </c>
      <c r="G12" s="19"/>
      <c r="N12" s="83" t="s">
        <v>76</v>
      </c>
      <c r="O12" s="83" t="s">
        <v>75</v>
      </c>
      <c r="P12" s="84">
        <v>0.14000000000000001</v>
      </c>
      <c r="Q12" s="84">
        <v>0</v>
      </c>
      <c r="R12" s="84">
        <v>0</v>
      </c>
      <c r="S12" s="84"/>
    </row>
    <row r="13" spans="2:19" s="52" customFormat="1" ht="14.55" customHeight="1" thickTop="1" x14ac:dyDescent="0.35">
      <c r="B13" s="5"/>
      <c r="F13" s="55"/>
      <c r="N13" s="83" t="s">
        <v>77</v>
      </c>
      <c r="O13" s="83" t="s">
        <v>78</v>
      </c>
      <c r="P13" s="84">
        <v>0.05</v>
      </c>
      <c r="Q13" s="84">
        <v>0.09</v>
      </c>
      <c r="R13" s="84">
        <v>3.3000000000000002E-2</v>
      </c>
    </row>
    <row r="14" spans="2:19" s="52" customFormat="1" ht="14.55" customHeight="1" x14ac:dyDescent="0.35">
      <c r="B14" s="72" t="s">
        <v>51</v>
      </c>
      <c r="C14" s="55"/>
      <c r="D14" s="55"/>
      <c r="E14" s="55"/>
      <c r="F14" s="55"/>
      <c r="N14" s="83" t="s">
        <v>80</v>
      </c>
      <c r="O14" s="83" t="s">
        <v>79</v>
      </c>
      <c r="P14" s="84">
        <v>0.05</v>
      </c>
      <c r="Q14" s="84">
        <v>0</v>
      </c>
      <c r="R14" s="84">
        <v>0</v>
      </c>
    </row>
    <row r="15" spans="2:19" s="52" customFormat="1" ht="14.55" customHeight="1" thickBot="1" x14ac:dyDescent="0.4">
      <c r="B15" s="7"/>
      <c r="C15" s="62" t="s">
        <v>89</v>
      </c>
      <c r="D15" s="62" t="s">
        <v>31</v>
      </c>
      <c r="E15" s="66" t="s">
        <v>32</v>
      </c>
      <c r="F15" s="66"/>
      <c r="G15" s="65"/>
      <c r="H15" s="64"/>
      <c r="N15" s="83" t="s">
        <v>82</v>
      </c>
      <c r="O15" s="83" t="s">
        <v>81</v>
      </c>
      <c r="P15" s="84">
        <v>0.05</v>
      </c>
      <c r="Q15" s="84">
        <v>0</v>
      </c>
      <c r="R15" s="84">
        <v>0</v>
      </c>
      <c r="S15" s="84"/>
    </row>
    <row r="16" spans="2:19" s="52" customFormat="1" ht="14.55" customHeight="1" thickTop="1" thickBot="1" x14ac:dyDescent="0.4">
      <c r="B16" s="5" t="s">
        <v>19</v>
      </c>
      <c r="C16" s="63"/>
      <c r="D16" s="63"/>
      <c r="E16" s="63"/>
      <c r="F16" s="19" t="s">
        <v>34</v>
      </c>
      <c r="G16" s="19"/>
    </row>
    <row r="17" spans="2:10" s="52" customFormat="1" ht="16.5" customHeight="1" thickTop="1" thickBot="1" x14ac:dyDescent="0.4">
      <c r="B17" s="5" t="s">
        <v>20</v>
      </c>
      <c r="C17" s="63"/>
      <c r="D17" s="63"/>
      <c r="E17" s="63"/>
      <c r="F17" s="19" t="s">
        <v>35</v>
      </c>
      <c r="G17" s="19"/>
      <c r="I17" s="64"/>
      <c r="J17" s="64"/>
    </row>
    <row r="18" spans="2:10" s="52" customFormat="1" ht="16.5" customHeight="1" thickTop="1" x14ac:dyDescent="0.35">
      <c r="B18" s="5"/>
      <c r="C18" s="55"/>
      <c r="D18" s="55"/>
      <c r="E18" s="55"/>
      <c r="F18" s="55"/>
      <c r="H18" s="64"/>
      <c r="I18" s="64"/>
    </row>
    <row r="19" spans="2:10" s="52" customFormat="1" ht="15.7" customHeight="1" x14ac:dyDescent="0.35">
      <c r="B19" s="75" t="s">
        <v>41</v>
      </c>
      <c r="C19" s="79"/>
      <c r="D19" s="79"/>
      <c r="E19" s="79"/>
      <c r="F19" s="79"/>
      <c r="G19" s="78"/>
      <c r="H19" s="80"/>
      <c r="I19" s="80"/>
    </row>
    <row r="20" spans="2:10" s="52" customFormat="1" ht="16.5" customHeight="1" x14ac:dyDescent="0.35">
      <c r="B20" s="18"/>
      <c r="C20" s="5"/>
      <c r="D20" s="6" t="s">
        <v>3</v>
      </c>
      <c r="E20" s="15" t="s">
        <v>6</v>
      </c>
      <c r="F20" s="5" t="s">
        <v>14</v>
      </c>
      <c r="G20" s="5" t="s">
        <v>4</v>
      </c>
      <c r="H20" s="5"/>
      <c r="I20" s="5" t="s">
        <v>5</v>
      </c>
    </row>
    <row r="21" spans="2:10" s="52" customFormat="1" ht="16.5" customHeight="1" x14ac:dyDescent="0.35">
      <c r="B21" s="18"/>
      <c r="C21" s="5"/>
      <c r="D21" s="5"/>
      <c r="E21" s="5"/>
      <c r="F21" s="5"/>
      <c r="G21" s="5"/>
      <c r="H21" s="5"/>
      <c r="I21" s="5"/>
    </row>
    <row r="22" spans="2:10" s="52" customFormat="1" ht="16.5" customHeight="1" x14ac:dyDescent="0.35">
      <c r="B22" s="73" t="s">
        <v>29</v>
      </c>
      <c r="C22" s="73"/>
      <c r="D22" s="57">
        <v>11.25</v>
      </c>
      <c r="E22" s="30" t="s">
        <v>6</v>
      </c>
      <c r="F22" s="89">
        <f>$C$11+$C$12+$D$11+$E$11+$D$12+$E$12</f>
        <v>0</v>
      </c>
      <c r="G22" s="89">
        <f>+$C$16+$C$17+$D$16+$E$16+$D$17+$E$17</f>
        <v>0</v>
      </c>
      <c r="H22" s="31" t="s">
        <v>7</v>
      </c>
      <c r="I22" s="59">
        <f>D22*(F22+G22)</f>
        <v>0</v>
      </c>
    </row>
    <row r="23" spans="2:10" s="52" customFormat="1" ht="16.5" customHeight="1" x14ac:dyDescent="0.35">
      <c r="B23" s="73" t="s">
        <v>40</v>
      </c>
      <c r="C23" s="73"/>
      <c r="D23" s="57">
        <v>1.25</v>
      </c>
      <c r="E23" s="30" t="s">
        <v>6</v>
      </c>
      <c r="F23" s="89">
        <f t="shared" ref="F23" si="0">$C$11+$C$12+$D$11+$E$11+$D$12+$E$12</f>
        <v>0</v>
      </c>
      <c r="G23" s="89">
        <f t="shared" ref="G23" si="1">+$C$16+$C$17+$D$16+$E$16+$D$17+$E$17</f>
        <v>0</v>
      </c>
      <c r="H23" s="31" t="s">
        <v>7</v>
      </c>
      <c r="I23" s="59">
        <f>D23*(F23+G23)</f>
        <v>0</v>
      </c>
    </row>
    <row r="24" spans="2:10" s="52" customFormat="1" ht="16.5" customHeight="1" x14ac:dyDescent="0.35">
      <c r="B24" s="73" t="s">
        <v>93</v>
      </c>
      <c r="C24" s="73"/>
      <c r="D24" s="57">
        <v>3.45</v>
      </c>
      <c r="E24" s="30" t="s">
        <v>6</v>
      </c>
      <c r="F24" s="89">
        <f>+C12+D12+E12</f>
        <v>0</v>
      </c>
      <c r="G24" s="89">
        <f>+C17+D17+E17</f>
        <v>0</v>
      </c>
      <c r="H24" s="31" t="s">
        <v>7</v>
      </c>
      <c r="I24" s="59">
        <f>D24*(F24+G24)</f>
        <v>0</v>
      </c>
    </row>
    <row r="25" spans="2:10" s="52" customFormat="1" ht="16.5" customHeight="1" x14ac:dyDescent="0.35">
      <c r="B25" s="73"/>
      <c r="C25" s="73"/>
      <c r="D25" s="57"/>
      <c r="E25" s="30"/>
      <c r="F25" s="30"/>
      <c r="G25" s="33" t="s">
        <v>48</v>
      </c>
      <c r="H25" s="74" t="s">
        <v>7</v>
      </c>
      <c r="I25" s="71">
        <f>SUM(I22:I24)</f>
        <v>0</v>
      </c>
    </row>
    <row r="26" spans="2:10" s="52" customFormat="1" ht="16.5" customHeight="1" x14ac:dyDescent="0.35">
      <c r="B26" s="39"/>
      <c r="C26" s="5"/>
      <c r="D26" s="5"/>
      <c r="E26" s="28"/>
      <c r="F26" s="32"/>
      <c r="G26" s="33"/>
      <c r="H26" s="29"/>
      <c r="I26" s="71"/>
    </row>
    <row r="27" spans="2:10" s="52" customFormat="1" ht="16.5" customHeight="1" x14ac:dyDescent="0.35">
      <c r="B27" s="75" t="s">
        <v>42</v>
      </c>
      <c r="C27" s="76"/>
      <c r="D27" s="76" t="s">
        <v>3</v>
      </c>
      <c r="E27" s="77" t="s">
        <v>6</v>
      </c>
      <c r="F27" s="78" t="s">
        <v>14</v>
      </c>
      <c r="G27" s="78" t="s">
        <v>4</v>
      </c>
      <c r="H27" s="78"/>
      <c r="I27" s="78" t="s">
        <v>5</v>
      </c>
    </row>
    <row r="28" spans="2:10" s="52" customFormat="1" ht="16.5" customHeight="1" x14ac:dyDescent="0.35">
      <c r="B28" s="18"/>
      <c r="C28" s="5"/>
      <c r="D28" s="6"/>
      <c r="E28" s="5"/>
      <c r="F28" s="5"/>
      <c r="G28" s="5"/>
      <c r="H28" s="5"/>
      <c r="I28" s="5"/>
    </row>
    <row r="29" spans="2:10" s="52" customFormat="1" ht="16.5" customHeight="1" x14ac:dyDescent="0.35">
      <c r="B29" s="73" t="s">
        <v>90</v>
      </c>
      <c r="C29" s="57"/>
      <c r="D29" s="57">
        <v>47.77</v>
      </c>
      <c r="E29" s="30" t="s">
        <v>6</v>
      </c>
      <c r="F29" s="96">
        <f>+$C$11</f>
        <v>0</v>
      </c>
      <c r="G29" s="89">
        <f>+$C$16</f>
        <v>0</v>
      </c>
      <c r="H29" s="31" t="s">
        <v>7</v>
      </c>
      <c r="I29" s="59">
        <f t="shared" ref="I29:I34" si="2">D29*(F29+G29)</f>
        <v>0</v>
      </c>
    </row>
    <row r="30" spans="2:10" s="52" customFormat="1" ht="16.5" customHeight="1" x14ac:dyDescent="0.35">
      <c r="B30" s="90" t="s">
        <v>43</v>
      </c>
      <c r="C30" s="91"/>
      <c r="D30" s="91">
        <v>60.05</v>
      </c>
      <c r="E30" s="30" t="s">
        <v>6</v>
      </c>
      <c r="F30" s="92">
        <f>+$D$11</f>
        <v>0</v>
      </c>
      <c r="G30" s="92">
        <f>+$D$16</f>
        <v>0</v>
      </c>
      <c r="H30" s="93" t="s">
        <v>7</v>
      </c>
      <c r="I30" s="94">
        <f t="shared" si="2"/>
        <v>0</v>
      </c>
    </row>
    <row r="31" spans="2:10" s="52" customFormat="1" ht="16.5" customHeight="1" x14ac:dyDescent="0.35">
      <c r="B31" s="90" t="s">
        <v>44</v>
      </c>
      <c r="C31" s="91"/>
      <c r="D31" s="91">
        <v>68.239999999999995</v>
      </c>
      <c r="E31" s="30" t="s">
        <v>6</v>
      </c>
      <c r="F31" s="92">
        <f>+$E$11</f>
        <v>0</v>
      </c>
      <c r="G31" s="92">
        <f>+$E$16</f>
        <v>0</v>
      </c>
      <c r="H31" s="93" t="s">
        <v>7</v>
      </c>
      <c r="I31" s="94">
        <f t="shared" si="2"/>
        <v>0</v>
      </c>
    </row>
    <row r="32" spans="2:10" s="52" customFormat="1" ht="16.5" customHeight="1" x14ac:dyDescent="0.35">
      <c r="B32" s="90" t="s">
        <v>91</v>
      </c>
      <c r="C32" s="91"/>
      <c r="D32" s="91">
        <v>108.96</v>
      </c>
      <c r="E32" s="30" t="s">
        <v>6</v>
      </c>
      <c r="F32" s="96">
        <f>+$C$12</f>
        <v>0</v>
      </c>
      <c r="G32" s="96">
        <f>+$C$17</f>
        <v>0</v>
      </c>
      <c r="H32" s="93" t="s">
        <v>7</v>
      </c>
      <c r="I32" s="94">
        <f t="shared" si="2"/>
        <v>0</v>
      </c>
    </row>
    <row r="33" spans="2:9" s="52" customFormat="1" ht="16.5" customHeight="1" x14ac:dyDescent="0.35">
      <c r="B33" s="90" t="s">
        <v>45</v>
      </c>
      <c r="C33" s="91"/>
      <c r="D33" s="91">
        <v>136.97</v>
      </c>
      <c r="E33" s="30" t="s">
        <v>6</v>
      </c>
      <c r="F33" s="92">
        <f>+$D$12</f>
        <v>0</v>
      </c>
      <c r="G33" s="92">
        <f>+$D$17</f>
        <v>0</v>
      </c>
      <c r="H33" s="93" t="s">
        <v>7</v>
      </c>
      <c r="I33" s="94">
        <f t="shared" si="2"/>
        <v>0</v>
      </c>
    </row>
    <row r="34" spans="2:9" s="52" customFormat="1" ht="16.5" customHeight="1" x14ac:dyDescent="0.35">
      <c r="B34" s="90" t="s">
        <v>46</v>
      </c>
      <c r="C34" s="91"/>
      <c r="D34" s="91">
        <v>155.66</v>
      </c>
      <c r="E34" s="30" t="s">
        <v>6</v>
      </c>
      <c r="F34" s="92">
        <f>+$E$12</f>
        <v>0</v>
      </c>
      <c r="G34" s="92">
        <f>+$E$17</f>
        <v>0</v>
      </c>
      <c r="H34" s="93" t="s">
        <v>7</v>
      </c>
      <c r="I34" s="94">
        <f t="shared" si="2"/>
        <v>0</v>
      </c>
    </row>
    <row r="35" spans="2:9" s="52" customFormat="1" ht="16.5" customHeight="1" x14ac:dyDescent="0.35">
      <c r="B35" s="39"/>
      <c r="C35" s="5"/>
      <c r="D35" s="5"/>
      <c r="E35" s="28"/>
      <c r="F35" s="32"/>
      <c r="G35" s="33" t="s">
        <v>48</v>
      </c>
      <c r="H35" s="31" t="s">
        <v>7</v>
      </c>
      <c r="I35" s="71">
        <f>SUM(I29:I34)</f>
        <v>0</v>
      </c>
    </row>
    <row r="36" spans="2:9" s="52" customFormat="1" ht="16.5" customHeight="1" x14ac:dyDescent="0.35">
      <c r="B36" s="39"/>
      <c r="C36" s="5"/>
      <c r="D36" s="5"/>
      <c r="E36" s="28"/>
      <c r="F36" s="32"/>
      <c r="G36" s="33"/>
      <c r="H36" s="29"/>
      <c r="I36" s="71"/>
    </row>
    <row r="37" spans="2:9" s="52" customFormat="1" ht="16.5" customHeight="1" x14ac:dyDescent="0.35">
      <c r="B37" s="75" t="s">
        <v>47</v>
      </c>
      <c r="C37" s="76"/>
      <c r="D37" s="76" t="s">
        <v>3</v>
      </c>
      <c r="E37" s="77" t="s">
        <v>6</v>
      </c>
      <c r="F37" s="78" t="s">
        <v>14</v>
      </c>
      <c r="G37" s="78" t="s">
        <v>4</v>
      </c>
      <c r="H37" s="78"/>
      <c r="I37" s="78" t="s">
        <v>5</v>
      </c>
    </row>
    <row r="38" spans="2:9" s="52" customFormat="1" ht="16.5" customHeight="1" x14ac:dyDescent="0.35">
      <c r="B38" s="18"/>
      <c r="C38" s="5"/>
      <c r="D38" s="6"/>
      <c r="E38" s="5"/>
      <c r="F38" s="5"/>
      <c r="G38" s="5"/>
      <c r="H38" s="5"/>
      <c r="I38" s="5"/>
    </row>
    <row r="39" spans="2:9" s="52" customFormat="1" ht="16.5" customHeight="1" x14ac:dyDescent="0.35">
      <c r="B39" s="73" t="s">
        <v>90</v>
      </c>
      <c r="C39" s="57"/>
      <c r="D39" s="57">
        <v>30.61</v>
      </c>
      <c r="E39" s="30" t="s">
        <v>6</v>
      </c>
      <c r="F39" s="96">
        <f>+$C$11</f>
        <v>0</v>
      </c>
      <c r="G39" s="89">
        <f>+$C$16</f>
        <v>0</v>
      </c>
      <c r="H39" s="31" t="s">
        <v>7</v>
      </c>
      <c r="I39" s="59">
        <f t="shared" ref="I39:I44" si="3">D39*(F39+G39)</f>
        <v>0</v>
      </c>
    </row>
    <row r="40" spans="2:9" s="52" customFormat="1" ht="16.5" customHeight="1" x14ac:dyDescent="0.35">
      <c r="B40" s="73" t="s">
        <v>43</v>
      </c>
      <c r="C40" s="57"/>
      <c r="D40" s="57">
        <v>38.49</v>
      </c>
      <c r="E40" s="30" t="s">
        <v>6</v>
      </c>
      <c r="F40" s="81">
        <f>+$D$11</f>
        <v>0</v>
      </c>
      <c r="G40" s="81">
        <f>+$D$16</f>
        <v>0</v>
      </c>
      <c r="H40" s="31" t="s">
        <v>7</v>
      </c>
      <c r="I40" s="59">
        <f t="shared" si="3"/>
        <v>0</v>
      </c>
    </row>
    <row r="41" spans="2:9" s="52" customFormat="1" ht="16.5" customHeight="1" x14ac:dyDescent="0.35">
      <c r="B41" s="90" t="s">
        <v>44</v>
      </c>
      <c r="C41" s="91"/>
      <c r="D41" s="91">
        <v>43.74</v>
      </c>
      <c r="E41" s="30" t="s">
        <v>6</v>
      </c>
      <c r="F41" s="92">
        <f>+$E$11</f>
        <v>0</v>
      </c>
      <c r="G41" s="92">
        <f>+$E$16</f>
        <v>0</v>
      </c>
      <c r="H41" s="93" t="s">
        <v>7</v>
      </c>
      <c r="I41" s="94">
        <f t="shared" si="3"/>
        <v>0</v>
      </c>
    </row>
    <row r="42" spans="2:9" s="52" customFormat="1" ht="16.5" customHeight="1" x14ac:dyDescent="0.35">
      <c r="B42" s="90" t="s">
        <v>91</v>
      </c>
      <c r="C42" s="91"/>
      <c r="D42" s="91">
        <v>82.66</v>
      </c>
      <c r="E42" s="30" t="s">
        <v>6</v>
      </c>
      <c r="F42" s="96">
        <f>+$C$12</f>
        <v>0</v>
      </c>
      <c r="G42" s="96">
        <f>+$C$17</f>
        <v>0</v>
      </c>
      <c r="H42" s="93" t="s">
        <v>7</v>
      </c>
      <c r="I42" s="94">
        <f t="shared" si="3"/>
        <v>0</v>
      </c>
    </row>
    <row r="43" spans="2:9" s="52" customFormat="1" ht="16.5" customHeight="1" x14ac:dyDescent="0.35">
      <c r="B43" s="90" t="s">
        <v>45</v>
      </c>
      <c r="C43" s="91"/>
      <c r="D43" s="91">
        <v>103.94</v>
      </c>
      <c r="E43" s="30" t="s">
        <v>6</v>
      </c>
      <c r="F43" s="92">
        <f>+$D$12</f>
        <v>0</v>
      </c>
      <c r="G43" s="92">
        <f>+$D$17</f>
        <v>0</v>
      </c>
      <c r="H43" s="93" t="s">
        <v>7</v>
      </c>
      <c r="I43" s="94">
        <f t="shared" si="3"/>
        <v>0</v>
      </c>
    </row>
    <row r="44" spans="2:9" s="52" customFormat="1" ht="16.5" customHeight="1" x14ac:dyDescent="0.35">
      <c r="B44" s="90" t="s">
        <v>46</v>
      </c>
      <c r="C44" s="91"/>
      <c r="D44" s="91">
        <v>118.09</v>
      </c>
      <c r="E44" s="30" t="s">
        <v>6</v>
      </c>
      <c r="F44" s="92">
        <f>+$E$12</f>
        <v>0</v>
      </c>
      <c r="G44" s="92">
        <f>+$E$17</f>
        <v>0</v>
      </c>
      <c r="H44" s="93" t="s">
        <v>7</v>
      </c>
      <c r="I44" s="94">
        <f t="shared" si="3"/>
        <v>0</v>
      </c>
    </row>
    <row r="45" spans="2:9" s="52" customFormat="1" ht="16.5" customHeight="1" x14ac:dyDescent="0.35">
      <c r="B45" s="39"/>
      <c r="C45" s="5"/>
      <c r="D45" s="5"/>
      <c r="E45" s="28"/>
      <c r="F45" s="32"/>
      <c r="G45" s="33" t="s">
        <v>48</v>
      </c>
      <c r="H45" s="31" t="s">
        <v>7</v>
      </c>
      <c r="I45" s="71">
        <f>SUM(I39:I44)</f>
        <v>0</v>
      </c>
    </row>
    <row r="46" spans="2:9" s="52" customFormat="1" ht="16.5" customHeight="1" x14ac:dyDescent="0.35">
      <c r="B46" s="39"/>
      <c r="C46" s="5"/>
      <c r="D46" s="5"/>
      <c r="E46" s="28"/>
      <c r="F46" s="32"/>
      <c r="G46" s="33"/>
      <c r="H46" s="29"/>
      <c r="I46" s="71"/>
    </row>
    <row r="47" spans="2:9" s="52" customFormat="1" ht="16.5" customHeight="1" thickBot="1" x14ac:dyDescent="0.4">
      <c r="B47" s="39" t="s">
        <v>49</v>
      </c>
      <c r="C47" s="5"/>
      <c r="D47" s="5"/>
      <c r="E47" s="28"/>
      <c r="F47" s="32"/>
      <c r="G47" s="33"/>
      <c r="H47" s="29"/>
      <c r="I47" s="61">
        <f>+I25+I35+I45</f>
        <v>0</v>
      </c>
    </row>
    <row r="48" spans="2:9" s="52" customFormat="1" ht="16.5" customHeight="1" x14ac:dyDescent="0.35">
      <c r="B48" s="70" t="s">
        <v>92</v>
      </c>
      <c r="C48" s="5"/>
      <c r="D48" s="5"/>
      <c r="E48" s="28"/>
      <c r="F48" s="32"/>
      <c r="G48" s="33"/>
      <c r="H48" s="29"/>
      <c r="I48" s="71"/>
    </row>
    <row r="49" spans="2:10" s="52" customFormat="1" ht="16.5" customHeight="1" x14ac:dyDescent="0.35">
      <c r="B49" s="11"/>
      <c r="C49" s="5"/>
      <c r="D49" s="11"/>
      <c r="E49" s="34"/>
      <c r="F49" s="28"/>
      <c r="G49" s="35"/>
      <c r="H49" s="36"/>
      <c r="I49" s="12"/>
    </row>
    <row r="50" spans="2:10" ht="22.9" customHeight="1" x14ac:dyDescent="0.35">
      <c r="B50" s="97" t="s">
        <v>36</v>
      </c>
      <c r="C50" s="97"/>
      <c r="D50" s="97"/>
      <c r="E50" s="97"/>
      <c r="F50" s="97"/>
      <c r="G50" s="97"/>
      <c r="H50" s="97"/>
      <c r="I50" s="97"/>
    </row>
    <row r="51" spans="2:10" s="11" customFormat="1" x14ac:dyDescent="0.35">
      <c r="B51" s="19"/>
      <c r="C51" s="19"/>
      <c r="D51" s="19"/>
      <c r="E51" s="19"/>
      <c r="F51" s="20"/>
      <c r="G51" s="19"/>
      <c r="H51" s="19"/>
      <c r="I51" s="19"/>
    </row>
    <row r="52" spans="2:10" s="11" customFormat="1" ht="13.5" x14ac:dyDescent="0.35">
      <c r="B52" s="14" t="s">
        <v>21</v>
      </c>
      <c r="C52" s="8"/>
      <c r="D52" s="8"/>
      <c r="E52" s="8"/>
      <c r="F52" s="8"/>
      <c r="G52" s="42"/>
      <c r="H52" s="42"/>
      <c r="I52" s="42"/>
    </row>
    <row r="53" spans="2:10" s="11" customFormat="1" ht="13.5" x14ac:dyDescent="0.35">
      <c r="B53" s="8"/>
      <c r="C53" s="8"/>
      <c r="D53" s="8"/>
      <c r="E53" s="8"/>
      <c r="F53" s="8"/>
      <c r="G53" s="42"/>
      <c r="H53" s="42"/>
      <c r="I53" s="42"/>
    </row>
    <row r="54" spans="2:10" s="11" customFormat="1" ht="13.9" thickBot="1" x14ac:dyDescent="0.4">
      <c r="B54" s="9"/>
      <c r="C54" s="9" t="s">
        <v>17</v>
      </c>
      <c r="D54" s="6" t="s">
        <v>15</v>
      </c>
      <c r="E54" s="43" t="s">
        <v>6</v>
      </c>
      <c r="F54" s="67" t="s">
        <v>39</v>
      </c>
      <c r="G54" s="68"/>
      <c r="H54" s="69" t="s">
        <v>7</v>
      </c>
      <c r="I54" s="16" t="s">
        <v>16</v>
      </c>
    </row>
    <row r="55" spans="2:10" s="11" customFormat="1" ht="14.25" thickTop="1" thickBot="1" x14ac:dyDescent="0.4">
      <c r="B55" s="8" t="s">
        <v>37</v>
      </c>
      <c r="C55" s="95">
        <v>0</v>
      </c>
      <c r="D55" s="44">
        <f>C55/12</f>
        <v>0</v>
      </c>
      <c r="E55" s="43" t="s">
        <v>6</v>
      </c>
      <c r="F55" s="89">
        <f>$C$11+$C$12+$D$11+$E$11+$D$12+$E$12</f>
        <v>0</v>
      </c>
      <c r="G55" s="42"/>
      <c r="H55" s="69" t="s">
        <v>7</v>
      </c>
      <c r="I55" s="59">
        <f>D55*F55</f>
        <v>0</v>
      </c>
    </row>
    <row r="56" spans="2:10" s="11" customFormat="1" ht="14.25" thickTop="1" thickBot="1" x14ac:dyDescent="0.4">
      <c r="B56" s="8" t="s">
        <v>38</v>
      </c>
      <c r="C56" s="95">
        <v>0</v>
      </c>
      <c r="D56" s="44">
        <f>C56/12</f>
        <v>0</v>
      </c>
      <c r="E56" s="43" t="s">
        <v>6</v>
      </c>
      <c r="F56" s="89">
        <f>+$C$16+$C$17+$D$16+$E$16+$D$17+$E$17</f>
        <v>0</v>
      </c>
      <c r="G56" s="42"/>
      <c r="H56" s="69" t="s">
        <v>7</v>
      </c>
      <c r="I56" s="59">
        <f>D56*F56</f>
        <v>0</v>
      </c>
    </row>
    <row r="57" spans="2:10" s="11" customFormat="1" ht="13.9" thickTop="1" x14ac:dyDescent="0.35">
      <c r="B57" s="8"/>
      <c r="C57" s="8"/>
      <c r="D57" s="8"/>
      <c r="E57" s="8"/>
      <c r="F57" s="47"/>
      <c r="G57" s="48" t="s">
        <v>85</v>
      </c>
      <c r="H57" s="45" t="s">
        <v>7</v>
      </c>
      <c r="I57" s="59">
        <f>SUM(I55:I56)</f>
        <v>0</v>
      </c>
    </row>
    <row r="58" spans="2:10" s="11" customFormat="1" ht="8.5500000000000007" customHeight="1" x14ac:dyDescent="0.35">
      <c r="B58" s="8"/>
      <c r="C58" s="8"/>
      <c r="D58" s="8"/>
      <c r="E58" s="8"/>
      <c r="F58" s="47"/>
      <c r="G58" s="42"/>
      <c r="H58" s="47"/>
      <c r="I58" s="49"/>
    </row>
    <row r="59" spans="2:10" s="11" customFormat="1" ht="13.5" x14ac:dyDescent="0.35">
      <c r="B59" s="8" t="s">
        <v>84</v>
      </c>
      <c r="C59" s="44"/>
      <c r="D59" s="44"/>
      <c r="E59" s="43"/>
      <c r="F59" s="48"/>
      <c r="G59" s="48"/>
      <c r="H59" s="47"/>
      <c r="I59" s="87">
        <f>I57*0.15</f>
        <v>0</v>
      </c>
    </row>
    <row r="60" spans="2:10" s="11" customFormat="1" ht="7.05" customHeight="1" x14ac:dyDescent="0.35">
      <c r="B60" s="8"/>
      <c r="C60" s="8"/>
      <c r="D60" s="50"/>
      <c r="E60" s="8"/>
      <c r="F60" s="46"/>
      <c r="G60" s="51"/>
      <c r="H60" s="42"/>
      <c r="I60" s="58"/>
    </row>
    <row r="61" spans="2:10" s="11" customFormat="1" ht="13.15" thickBot="1" x14ac:dyDescent="0.4">
      <c r="B61" s="39" t="s">
        <v>23</v>
      </c>
      <c r="C61" s="5"/>
      <c r="E61" s="34"/>
      <c r="F61" s="28"/>
      <c r="G61" s="35"/>
      <c r="H61" s="36"/>
      <c r="I61" s="26">
        <f>+I57+I59</f>
        <v>0</v>
      </c>
      <c r="J61" s="40"/>
    </row>
    <row r="62" spans="2:10" s="11" customFormat="1" ht="13.15" thickTop="1" x14ac:dyDescent="0.35">
      <c r="B62" s="54" t="s">
        <v>26</v>
      </c>
      <c r="C62" s="5"/>
      <c r="E62" s="34"/>
      <c r="F62" s="28"/>
      <c r="G62" s="35"/>
      <c r="H62" s="36"/>
      <c r="I62" s="12"/>
    </row>
    <row r="63" spans="2:10" s="11" customFormat="1" ht="10.5" customHeight="1" x14ac:dyDescent="0.35"/>
    <row r="64" spans="2:10" ht="22.9" customHeight="1" x14ac:dyDescent="0.35">
      <c r="B64" s="103" t="s">
        <v>30</v>
      </c>
      <c r="C64" s="103"/>
      <c r="D64" s="103"/>
      <c r="E64" s="103"/>
      <c r="F64" s="103"/>
      <c r="G64" s="103"/>
      <c r="H64" s="103"/>
      <c r="I64" s="103"/>
    </row>
    <row r="65" spans="1:10" s="11" customFormat="1" ht="10.5" customHeight="1" x14ac:dyDescent="0.35">
      <c r="C65" s="5"/>
      <c r="E65" s="34"/>
      <c r="F65" s="28"/>
      <c r="G65" s="35"/>
      <c r="H65" s="36"/>
      <c r="I65" s="12"/>
    </row>
    <row r="66" spans="1:10" s="11" customFormat="1" ht="13.5" x14ac:dyDescent="0.35">
      <c r="A66" s="11" t="s">
        <v>2</v>
      </c>
      <c r="B66" s="14" t="s">
        <v>25</v>
      </c>
      <c r="C66" s="19"/>
      <c r="D66" s="19"/>
      <c r="E66" s="37"/>
      <c r="F66" s="37"/>
      <c r="G66" s="37"/>
      <c r="H66" s="38"/>
      <c r="I66" s="21"/>
      <c r="J66" s="21"/>
    </row>
    <row r="67" spans="1:10" s="11" customFormat="1" x14ac:dyDescent="0.35">
      <c r="B67" s="5" t="s">
        <v>52</v>
      </c>
      <c r="C67" s="5"/>
      <c r="D67" s="5"/>
      <c r="E67" s="5"/>
      <c r="F67" s="15" t="s">
        <v>0</v>
      </c>
      <c r="G67" s="5"/>
      <c r="H67" s="5"/>
      <c r="I67" s="60">
        <f>+I47</f>
        <v>0</v>
      </c>
      <c r="J67" s="21"/>
    </row>
    <row r="68" spans="1:10" s="11" customFormat="1" x14ac:dyDescent="0.35">
      <c r="B68" s="5" t="s">
        <v>53</v>
      </c>
      <c r="C68" s="5"/>
      <c r="D68" s="5"/>
      <c r="E68" s="5"/>
      <c r="F68" s="15" t="s">
        <v>1</v>
      </c>
      <c r="G68" s="5"/>
      <c r="H68" s="5"/>
      <c r="I68" s="60">
        <f>+I61</f>
        <v>0</v>
      </c>
      <c r="J68" s="21"/>
    </row>
    <row r="69" spans="1:10" s="11" customFormat="1" ht="13.15" thickBot="1" x14ac:dyDescent="0.4">
      <c r="B69" s="10" t="s">
        <v>9</v>
      </c>
      <c r="C69" s="5"/>
      <c r="D69" s="10"/>
      <c r="E69" s="10"/>
      <c r="F69" s="23" t="s">
        <v>54</v>
      </c>
      <c r="G69" s="5"/>
      <c r="H69" s="24"/>
      <c r="I69" s="61">
        <f>SUM(I67:I68)</f>
        <v>0</v>
      </c>
      <c r="J69" s="18"/>
    </row>
    <row r="70" spans="1:10" s="11" customFormat="1" x14ac:dyDescent="0.35">
      <c r="B70" s="19"/>
      <c r="C70" s="19"/>
      <c r="D70" s="19"/>
      <c r="E70" s="19"/>
      <c r="F70" s="20"/>
      <c r="G70" s="19"/>
      <c r="H70" s="19"/>
      <c r="I70" s="19"/>
      <c r="J70" s="19"/>
    </row>
    <row r="71" spans="1:10" s="11" customFormat="1" ht="13.5" x14ac:dyDescent="0.35">
      <c r="B71" s="14" t="s">
        <v>24</v>
      </c>
      <c r="C71" s="19"/>
      <c r="D71" s="19"/>
      <c r="E71" s="19"/>
      <c r="F71" s="20"/>
      <c r="G71" s="19"/>
      <c r="H71" s="19"/>
      <c r="I71" s="27"/>
      <c r="J71" s="19"/>
    </row>
    <row r="72" spans="1:10" s="11" customFormat="1" x14ac:dyDescent="0.35">
      <c r="B72" s="88" t="s">
        <v>87</v>
      </c>
      <c r="C72" s="19"/>
      <c r="D72" s="19"/>
      <c r="E72" s="19"/>
      <c r="F72" s="20"/>
      <c r="G72" s="19"/>
      <c r="H72" s="19"/>
      <c r="I72" s="27"/>
      <c r="J72" s="19"/>
    </row>
    <row r="73" spans="1:10" s="11" customFormat="1" x14ac:dyDescent="0.35">
      <c r="B73" s="5" t="s">
        <v>10</v>
      </c>
      <c r="C73" s="19"/>
      <c r="D73" s="85">
        <f>VLOOKUP($I$5,$N$4:$R$15,5,FALSE)</f>
        <v>0.02</v>
      </c>
      <c r="E73" s="19"/>
      <c r="F73" s="20"/>
      <c r="G73" s="19"/>
      <c r="H73" s="19"/>
      <c r="I73" s="17">
        <f>(I45+I35+I61)*D73</f>
        <v>0</v>
      </c>
      <c r="J73" s="19"/>
    </row>
    <row r="74" spans="1:10" s="11" customFormat="1" x14ac:dyDescent="0.35">
      <c r="B74" s="5" t="s">
        <v>11</v>
      </c>
      <c r="C74" s="19"/>
      <c r="D74" s="85">
        <f>VLOOKUP($I$5,$N$4:$R$15,4,FALSE)</f>
        <v>0.08</v>
      </c>
      <c r="E74" s="19"/>
      <c r="F74" s="20"/>
      <c r="G74" s="19"/>
      <c r="H74" s="19"/>
      <c r="I74" s="17">
        <f>((I25+((I35+I45)*0.85)+I57)*D74)</f>
        <v>0</v>
      </c>
      <c r="J74" s="19"/>
    </row>
    <row r="75" spans="1:10" s="11" customFormat="1" x14ac:dyDescent="0.35">
      <c r="B75" s="5" t="s">
        <v>12</v>
      </c>
      <c r="C75" s="19"/>
      <c r="D75" s="85">
        <f>VLOOKUP($I$5,$N$4:$R$15,3,FALSE)</f>
        <v>0.13</v>
      </c>
      <c r="E75" s="19"/>
      <c r="F75" s="20"/>
      <c r="G75" s="19"/>
      <c r="H75" s="19"/>
      <c r="I75" s="41">
        <f>(((I35+I45)*0.15)+I59+I73)*D75</f>
        <v>0</v>
      </c>
      <c r="J75" s="19"/>
    </row>
    <row r="76" spans="1:10" s="11" customFormat="1" x14ac:dyDescent="0.35">
      <c r="B76" s="19"/>
      <c r="C76" s="19"/>
      <c r="D76" s="19"/>
      <c r="E76" s="19"/>
      <c r="F76" s="20"/>
      <c r="G76" s="19"/>
      <c r="H76" s="19"/>
      <c r="I76" s="18"/>
      <c r="J76" s="19"/>
    </row>
    <row r="77" spans="1:10" s="11" customFormat="1" ht="13.15" thickBot="1" x14ac:dyDescent="0.4">
      <c r="B77" s="10" t="s">
        <v>13</v>
      </c>
      <c r="C77" s="19"/>
      <c r="D77" s="19"/>
      <c r="E77" s="19"/>
      <c r="F77" s="20"/>
      <c r="G77" s="19"/>
      <c r="H77" s="19"/>
      <c r="I77" s="25">
        <f>I69+I73+I74+I75</f>
        <v>0</v>
      </c>
      <c r="J77" s="19"/>
    </row>
    <row r="78" spans="1:10" s="11" customFormat="1" ht="13.15" thickTop="1" x14ac:dyDescent="0.35">
      <c r="J78" s="22"/>
    </row>
    <row r="79" spans="1:10" x14ac:dyDescent="0.35">
      <c r="B79" s="98" t="s">
        <v>8</v>
      </c>
      <c r="C79" s="99"/>
      <c r="D79" s="99"/>
      <c r="E79" s="99"/>
      <c r="F79" s="99"/>
      <c r="G79" s="99"/>
      <c r="H79" s="99"/>
      <c r="I79" s="99"/>
    </row>
  </sheetData>
  <sheetProtection algorithmName="SHA-512" hashValue="EYvPn1fWuDmtMjFa4HZWbLDrUSKssQw7tfBsOK68ZZOIXopODTNId0y7wSo+zagOeR7X+xMpCXUAQGM0K5ZH3g==" saltValue="Kvx80orl/8PxE7BuqVvAzw==" spinCount="100000" sheet="1" selectLockedCells="1"/>
  <protectedRanges>
    <protectedRange sqref="E22:E25 E29:E34 E39:E44" name="Range1"/>
    <protectedRange sqref="F25 C13:D14 C11:E12 C18:D19 C16:E17 F22:G24 F55:F56 F29:G34 F39:G44" name="Range1_1"/>
    <protectedRange sqref="F59" name="Range3"/>
    <protectedRange sqref="C59 C55:C56" name="Range2"/>
  </protectedRanges>
  <mergeCells count="7">
    <mergeCell ref="B50:I50"/>
    <mergeCell ref="B79:I79"/>
    <mergeCell ref="B1:I1"/>
    <mergeCell ref="B2:I2"/>
    <mergeCell ref="B7:I7"/>
    <mergeCell ref="B64:I64"/>
    <mergeCell ref="D5:F5"/>
  </mergeCells>
  <phoneticPr fontId="3" type="noConversion"/>
  <dataValidations count="1">
    <dataValidation type="list" allowBlank="1" showInputMessage="1" showErrorMessage="1" sqref="I5" xr:uid="{DB03A670-62F9-445E-9101-F9F79B01EE50}">
      <formula1>"Select, AB, BC, MB, NB, NL, NS, ON, PE, QC, SK, NWT, YK"</formula1>
    </dataValidation>
  </dataValidations>
  <printOptions horizontalCentered="1"/>
  <pageMargins left="0.55118110236220474" right="0.23622047244094491" top="0.57999999999999996" bottom="0.59055118110236227" header="0.36" footer="0.35"/>
  <pageSetup scale="69" orientation="portrait" r:id="rId1"/>
  <headerFooter alignWithMargins="0">
    <oddFooter>&amp;Cwww.thebenefitstrust.com
CREATIVE EMPLOYEE BENEFIT SOLUTIONS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Restaurant Franchisee Worksheet</vt:lpstr>
      <vt:lpstr>'Restaurant Franchisee Worksheet'!Print_Area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Poore</dc:creator>
  <cp:lastModifiedBy>Aby</cp:lastModifiedBy>
  <cp:lastPrinted>2018-04-26T15:16:17Z</cp:lastPrinted>
  <dcterms:created xsi:type="dcterms:W3CDTF">2011-07-27T14:24:11Z</dcterms:created>
  <dcterms:modified xsi:type="dcterms:W3CDTF">2022-02-03T20:38:20Z</dcterms:modified>
</cp:coreProperties>
</file>